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资产负债表" sheetId="1" r:id="rId1"/>
    <sheet name="利润表" sheetId="2" r:id="rId2"/>
    <sheet name="现金流量表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<sst xmlns="http://schemas.openxmlformats.org/spreadsheetml/2006/main" count="211" uniqueCount="164">
  <si>
    <t>资 产 负 债 表</t>
  </si>
  <si>
    <t/>
  </si>
  <si>
    <t>编制单位:湖南江冶机电科技股份有限公司</t>
  </si>
  <si>
    <t>单位：元</t>
  </si>
  <si>
    <t>资   产</t>
  </si>
  <si>
    <t>行次</t>
  </si>
  <si>
    <t>年初数</t>
  </si>
  <si>
    <t>期末数</t>
  </si>
  <si>
    <t>负债和所有者权益</t>
  </si>
  <si>
    <t>流动资产：</t>
  </si>
  <si>
    <t>流动负债：</t>
  </si>
  <si>
    <t xml:space="preserve">  货币资金</t>
  </si>
  <si>
    <t>1</t>
  </si>
  <si>
    <t xml:space="preserve">  短期借款</t>
  </si>
  <si>
    <t xml:space="preserve">  短期投资</t>
  </si>
  <si>
    <t>2</t>
  </si>
  <si>
    <t xml:space="preserve">  应付票据</t>
  </si>
  <si>
    <t xml:space="preserve">  应收票据</t>
  </si>
  <si>
    <t>3</t>
  </si>
  <si>
    <t xml:space="preserve">  应付账款</t>
  </si>
  <si>
    <t xml:space="preserve">  预付账款</t>
  </si>
  <si>
    <t>4</t>
  </si>
  <si>
    <t xml:space="preserve">  应付职工薪酬</t>
  </si>
  <si>
    <t xml:space="preserve">  应收账款</t>
  </si>
  <si>
    <t>5</t>
  </si>
  <si>
    <t xml:space="preserve">  应交税金</t>
  </si>
  <si>
    <t xml:space="preserve">  其他应收款</t>
  </si>
  <si>
    <t>6</t>
  </si>
  <si>
    <t xml:space="preserve">  预收账款</t>
  </si>
  <si>
    <t xml:space="preserve">  存货</t>
  </si>
  <si>
    <t>7</t>
  </si>
  <si>
    <t xml:space="preserve">  其他应付款</t>
  </si>
  <si>
    <t xml:space="preserve">  待摊费用</t>
  </si>
  <si>
    <t>8</t>
  </si>
  <si>
    <t xml:space="preserve">  专项应付款</t>
  </si>
  <si>
    <t>一年内到期的长期债权投资</t>
  </si>
  <si>
    <t>9</t>
  </si>
  <si>
    <t xml:space="preserve">  一年内到期的长期负债</t>
  </si>
  <si>
    <t xml:space="preserve">  其它流动资产</t>
  </si>
  <si>
    <t>10</t>
  </si>
  <si>
    <t xml:space="preserve">  其它流动负债</t>
  </si>
  <si>
    <t xml:space="preserve">  流动资产合计</t>
  </si>
  <si>
    <t>11</t>
  </si>
  <si>
    <t xml:space="preserve">  流动负债合计</t>
  </si>
  <si>
    <t>长期投资：</t>
  </si>
  <si>
    <t>12</t>
  </si>
  <si>
    <t>长期负债：</t>
  </si>
  <si>
    <t xml:space="preserve">  长期股权投资</t>
  </si>
  <si>
    <t>13</t>
  </si>
  <si>
    <t xml:space="preserve">  长期借款</t>
  </si>
  <si>
    <t xml:space="preserve">  长期投资合计</t>
  </si>
  <si>
    <t>14</t>
  </si>
  <si>
    <t xml:space="preserve">  长期应付款</t>
  </si>
  <si>
    <t>固定资产：</t>
  </si>
  <si>
    <t>15</t>
  </si>
  <si>
    <t xml:space="preserve">  负债合计</t>
  </si>
  <si>
    <t xml:space="preserve">  固定资产原价</t>
  </si>
  <si>
    <t>16</t>
  </si>
  <si>
    <t>所有者权益（或股东权益)：</t>
  </si>
  <si>
    <t xml:space="preserve">   减：累计折旧</t>
  </si>
  <si>
    <t>17</t>
  </si>
  <si>
    <t xml:space="preserve">  实收资本</t>
  </si>
  <si>
    <t xml:space="preserve">  固定资产净值</t>
  </si>
  <si>
    <t>18</t>
  </si>
  <si>
    <t xml:space="preserve">  资本公积</t>
  </si>
  <si>
    <t xml:space="preserve">  工程物资</t>
  </si>
  <si>
    <t>19</t>
  </si>
  <si>
    <t xml:space="preserve">  在建工程</t>
  </si>
  <si>
    <t>20</t>
  </si>
  <si>
    <t xml:space="preserve">  固定资产合计</t>
  </si>
  <si>
    <t>21</t>
  </si>
  <si>
    <t xml:space="preserve">  盈余公积</t>
  </si>
  <si>
    <t>分红金额</t>
  </si>
  <si>
    <t>无形资产及其他资产：</t>
  </si>
  <si>
    <t>22</t>
  </si>
  <si>
    <t xml:space="preserve">  其中：法定公益金</t>
  </si>
  <si>
    <t xml:space="preserve">  无形资产</t>
  </si>
  <si>
    <t>23</t>
  </si>
  <si>
    <t xml:space="preserve">  未分配利润</t>
  </si>
  <si>
    <t xml:space="preserve">  长期待摊费用</t>
  </si>
  <si>
    <t>24</t>
  </si>
  <si>
    <t>归属于母公司所有者权益合计</t>
  </si>
  <si>
    <t xml:space="preserve">  开发支出</t>
  </si>
  <si>
    <t>25</t>
  </si>
  <si>
    <t>少数股东权益</t>
  </si>
  <si>
    <t xml:space="preserve">  商誉</t>
  </si>
  <si>
    <t>无形资产及其他资产合计</t>
  </si>
  <si>
    <t>26</t>
  </si>
  <si>
    <t>所有者权益(或股东权益)合计</t>
  </si>
  <si>
    <t>资产总计</t>
  </si>
  <si>
    <t>27</t>
  </si>
  <si>
    <t>负债和所有者权益(或股东权益)总计</t>
  </si>
  <si>
    <t>现金周转天数=应收账款周转期-应付账款周转期+存货周转期</t>
  </si>
  <si>
    <t>应收账款周转天数</t>
  </si>
  <si>
    <t>=360/应收账款周转率=平均应收账款×360天/销售收入</t>
  </si>
  <si>
    <t>应付账款周转天数</t>
  </si>
  <si>
    <t>=360/应付账款周转率</t>
  </si>
  <si>
    <t>存货周转天数</t>
  </si>
  <si>
    <t>=[360×（期初存货+期末存货）/2]/产品销售成本</t>
  </si>
  <si>
    <t>利  润  表</t>
  </si>
  <si>
    <t>单位:元</t>
  </si>
  <si>
    <r>
      <rPr>
        <sz val="10"/>
        <rFont val="宋体"/>
        <charset val="134"/>
      </rPr>
      <t>项</t>
    </r>
    <r>
      <rPr>
        <sz val="10"/>
        <rFont val="MS Sans Serif"/>
        <charset val="0"/>
      </rPr>
      <t xml:space="preserve">     </t>
    </r>
    <r>
      <rPr>
        <sz val="10"/>
        <rFont val="宋体"/>
        <charset val="134"/>
      </rPr>
      <t>目</t>
    </r>
  </si>
  <si>
    <t>行数</t>
  </si>
  <si>
    <t>本月数</t>
  </si>
  <si>
    <t>本年累计数</t>
  </si>
  <si>
    <t>一、主营业务收入</t>
  </si>
  <si>
    <r>
      <rPr>
        <sz val="10"/>
        <rFont val="MS Sans Serif"/>
        <charset val="0"/>
      </rPr>
      <t xml:space="preserve">  </t>
    </r>
    <r>
      <rPr>
        <sz val="10"/>
        <rFont val="宋体"/>
        <charset val="134"/>
      </rPr>
      <t>减：主营业务成本</t>
    </r>
  </si>
  <si>
    <r>
      <rPr>
        <sz val="10"/>
        <rFont val="MS Sans Serif"/>
        <charset val="0"/>
      </rPr>
      <t xml:space="preserve">      </t>
    </r>
    <r>
      <rPr>
        <sz val="10"/>
        <rFont val="宋体"/>
        <charset val="134"/>
      </rPr>
      <t>主营业务税金及附加</t>
    </r>
  </si>
  <si>
    <r>
      <rPr>
        <sz val="10"/>
        <rFont val="宋体"/>
        <charset val="134"/>
      </rPr>
      <t>二、主营业务利润（亏损以</t>
    </r>
    <r>
      <rPr>
        <sz val="10"/>
        <rFont val="MS Sans Serif"/>
        <charset val="0"/>
      </rPr>
      <t>“-”</t>
    </r>
    <r>
      <rPr>
        <sz val="10"/>
        <rFont val="宋体"/>
        <charset val="134"/>
      </rPr>
      <t>号填列</t>
    </r>
    <r>
      <rPr>
        <sz val="10"/>
        <rFont val="MS Sans Serif"/>
        <charset val="0"/>
      </rPr>
      <t>)</t>
    </r>
  </si>
  <si>
    <r>
      <rPr>
        <sz val="10"/>
        <rFont val="MS Sans Serif"/>
        <charset val="0"/>
      </rPr>
      <t xml:space="preserve">  </t>
    </r>
    <r>
      <rPr>
        <sz val="10"/>
        <rFont val="宋体"/>
        <charset val="134"/>
      </rPr>
      <t>加：其他业务利润（亏损以</t>
    </r>
    <r>
      <rPr>
        <sz val="10"/>
        <rFont val="MS Sans Serif"/>
        <charset val="0"/>
      </rPr>
      <t>“-”</t>
    </r>
    <r>
      <rPr>
        <sz val="10"/>
        <rFont val="宋体"/>
        <charset val="134"/>
      </rPr>
      <t>号填列）</t>
    </r>
    <r>
      <rPr>
        <sz val="10"/>
        <rFont val="MS Sans Serif"/>
        <charset val="0"/>
      </rPr>
      <t xml:space="preserve"> </t>
    </r>
  </si>
  <si>
    <r>
      <rPr>
        <sz val="10"/>
        <rFont val="MS Sans Serif"/>
        <charset val="0"/>
      </rPr>
      <t xml:space="preserve">  </t>
    </r>
    <r>
      <rPr>
        <sz val="10"/>
        <rFont val="宋体"/>
        <charset val="134"/>
      </rPr>
      <t>减：营业费用</t>
    </r>
  </si>
  <si>
    <r>
      <rPr>
        <sz val="10"/>
        <rFont val="MS Sans Serif"/>
        <charset val="0"/>
      </rPr>
      <t xml:space="preserve">      </t>
    </r>
    <r>
      <rPr>
        <sz val="10"/>
        <rFont val="宋体"/>
        <charset val="134"/>
      </rPr>
      <t>管理费用</t>
    </r>
  </si>
  <si>
    <r>
      <rPr>
        <sz val="10"/>
        <rFont val="MS Sans Serif"/>
        <charset val="0"/>
      </rPr>
      <t xml:space="preserve">     </t>
    </r>
    <r>
      <rPr>
        <sz val="10"/>
        <rFont val="宋体"/>
        <charset val="134"/>
      </rPr>
      <t>其中：</t>
    </r>
    <r>
      <rPr>
        <sz val="10"/>
        <rFont val="MS Sans Serif"/>
        <charset val="0"/>
      </rPr>
      <t xml:space="preserve"> </t>
    </r>
    <r>
      <rPr>
        <sz val="10"/>
        <rFont val="宋体"/>
        <charset val="134"/>
      </rPr>
      <t>研发费用</t>
    </r>
  </si>
  <si>
    <r>
      <rPr>
        <sz val="10"/>
        <rFont val="MS Sans Serif"/>
        <charset val="0"/>
      </rPr>
      <t xml:space="preserve">      </t>
    </r>
    <r>
      <rPr>
        <sz val="10"/>
        <rFont val="宋体"/>
        <charset val="134"/>
      </rPr>
      <t>财务费用</t>
    </r>
  </si>
  <si>
    <r>
      <rPr>
        <sz val="10"/>
        <rFont val="宋体"/>
        <charset val="134"/>
      </rPr>
      <t>三、营业利润（亏损以</t>
    </r>
    <r>
      <rPr>
        <sz val="10"/>
        <rFont val="MS Sans Serif"/>
        <charset val="0"/>
      </rPr>
      <t>“-”</t>
    </r>
    <r>
      <rPr>
        <sz val="10"/>
        <rFont val="宋体"/>
        <charset val="134"/>
      </rPr>
      <t>号填列）</t>
    </r>
    <r>
      <rPr>
        <sz val="10"/>
        <rFont val="MS Sans Serif"/>
        <charset val="0"/>
      </rPr>
      <t xml:space="preserve"> </t>
    </r>
  </si>
  <si>
    <r>
      <rPr>
        <sz val="10"/>
        <rFont val="MS Sans Serif"/>
        <charset val="0"/>
      </rPr>
      <t xml:space="preserve">  </t>
    </r>
    <r>
      <rPr>
        <sz val="10"/>
        <rFont val="宋体"/>
        <charset val="134"/>
      </rPr>
      <t>加：投资收益（损失以</t>
    </r>
    <r>
      <rPr>
        <sz val="10"/>
        <rFont val="MS Sans Serif"/>
        <charset val="0"/>
      </rPr>
      <t>“-”</t>
    </r>
    <r>
      <rPr>
        <sz val="10"/>
        <rFont val="宋体"/>
        <charset val="134"/>
      </rPr>
      <t>号填列）</t>
    </r>
  </si>
  <si>
    <r>
      <rPr>
        <sz val="10"/>
        <rFont val="MS Sans Serif"/>
        <charset val="0"/>
      </rPr>
      <t xml:space="preserve">      </t>
    </r>
    <r>
      <rPr>
        <sz val="10"/>
        <rFont val="宋体"/>
        <charset val="134"/>
      </rPr>
      <t>营业外收入</t>
    </r>
  </si>
  <si>
    <r>
      <rPr>
        <sz val="10"/>
        <rFont val="MS Sans Serif"/>
        <charset val="0"/>
      </rPr>
      <t xml:space="preserve">  </t>
    </r>
    <r>
      <rPr>
        <sz val="10"/>
        <rFont val="宋体"/>
        <charset val="134"/>
      </rPr>
      <t>减：营业外支出</t>
    </r>
  </si>
  <si>
    <r>
      <rPr>
        <sz val="10"/>
        <rFont val="宋体"/>
        <charset val="134"/>
      </rPr>
      <t>四、利润总额（亏损总额以</t>
    </r>
    <r>
      <rPr>
        <sz val="10"/>
        <rFont val="MS Sans Serif"/>
        <charset val="0"/>
      </rPr>
      <t>“-”</t>
    </r>
    <r>
      <rPr>
        <sz val="10"/>
        <rFont val="宋体"/>
        <charset val="134"/>
      </rPr>
      <t>号填列）</t>
    </r>
  </si>
  <si>
    <r>
      <rPr>
        <sz val="10"/>
        <rFont val="MS Sans Serif"/>
        <charset val="0"/>
      </rPr>
      <t xml:space="preserve">  </t>
    </r>
    <r>
      <rPr>
        <sz val="10"/>
        <rFont val="宋体"/>
        <charset val="134"/>
      </rPr>
      <t>减：所得税</t>
    </r>
  </si>
  <si>
    <r>
      <rPr>
        <sz val="10"/>
        <rFont val="宋体"/>
        <charset val="134"/>
      </rPr>
      <t>五、净利润（净亏损以</t>
    </r>
    <r>
      <rPr>
        <sz val="10"/>
        <rFont val="MS Sans Serif"/>
        <charset val="0"/>
      </rPr>
      <t>“-”</t>
    </r>
    <r>
      <rPr>
        <sz val="10"/>
        <rFont val="宋体"/>
        <charset val="134"/>
      </rPr>
      <t>号填列）</t>
    </r>
  </si>
  <si>
    <r>
      <rPr>
        <b/>
        <sz val="16"/>
        <rFont val="宋体"/>
        <charset val="134"/>
      </rPr>
      <t>现</t>
    </r>
    <r>
      <rPr>
        <b/>
        <sz val="16"/>
        <rFont val="MS Sans Serif"/>
        <charset val="0"/>
      </rPr>
      <t xml:space="preserve"> </t>
    </r>
    <r>
      <rPr>
        <b/>
        <sz val="16"/>
        <rFont val="宋体"/>
        <charset val="134"/>
      </rPr>
      <t>金</t>
    </r>
    <r>
      <rPr>
        <b/>
        <sz val="16"/>
        <rFont val="MS Sans Serif"/>
        <charset val="0"/>
      </rPr>
      <t xml:space="preserve"> </t>
    </r>
    <r>
      <rPr>
        <b/>
        <sz val="16"/>
        <rFont val="宋体"/>
        <charset val="134"/>
      </rPr>
      <t>流</t>
    </r>
    <r>
      <rPr>
        <b/>
        <sz val="16"/>
        <rFont val="MS Sans Serif"/>
        <charset val="0"/>
      </rPr>
      <t xml:space="preserve"> </t>
    </r>
    <r>
      <rPr>
        <b/>
        <sz val="16"/>
        <rFont val="宋体"/>
        <charset val="134"/>
      </rPr>
      <t>量</t>
    </r>
    <r>
      <rPr>
        <b/>
        <sz val="16"/>
        <rFont val="MS Sans Serif"/>
        <charset val="0"/>
      </rPr>
      <t xml:space="preserve"> </t>
    </r>
    <r>
      <rPr>
        <b/>
        <sz val="16"/>
        <rFont val="宋体"/>
        <charset val="134"/>
      </rPr>
      <t>表</t>
    </r>
  </si>
  <si>
    <t>会企03表</t>
  </si>
  <si>
    <t xml:space="preserve">编制单位:湖南江冶机电科技股份有限公司                      </t>
  </si>
  <si>
    <r>
      <rPr>
        <b/>
        <sz val="11"/>
        <rFont val="宋体"/>
        <charset val="134"/>
      </rPr>
      <t>项</t>
    </r>
    <r>
      <rPr>
        <b/>
        <sz val="11"/>
        <rFont val="MS Sans Serif"/>
        <charset val="0"/>
      </rPr>
      <t xml:space="preserve">      </t>
    </r>
    <r>
      <rPr>
        <b/>
        <sz val="11"/>
        <rFont val="宋体"/>
        <charset val="134"/>
      </rPr>
      <t>目</t>
    </r>
  </si>
  <si>
    <t>一、经营活动产生的现金流量：</t>
  </si>
  <si>
    <t xml:space="preserve">     销售商品、提供劳务收到的现金</t>
  </si>
  <si>
    <t xml:space="preserve">     收到的税费返还</t>
  </si>
  <si>
    <t xml:space="preserve">     收到的其他与经营活动有关的现金</t>
  </si>
  <si>
    <t xml:space="preserve">         现金流入小计</t>
  </si>
  <si>
    <t xml:space="preserve">     购买商品、接受劳务支付的现金</t>
  </si>
  <si>
    <t xml:space="preserve">     支付给职工以及为职工支付的现金</t>
  </si>
  <si>
    <t xml:space="preserve">     支付的各项税费</t>
  </si>
  <si>
    <t xml:space="preserve">     支付的其它与经营活动有关的现金</t>
  </si>
  <si>
    <t xml:space="preserve">        现金流出小计</t>
  </si>
  <si>
    <t xml:space="preserve">     经营活动产生的现金流量净额</t>
  </si>
  <si>
    <t>二、投资活动产生的现金流量：</t>
  </si>
  <si>
    <t xml:space="preserve">     收回投资所收到的现金</t>
  </si>
  <si>
    <t xml:space="preserve">     取得投资收益所收到的现金</t>
  </si>
  <si>
    <t xml:space="preserve">     处置固定资产、无形资产和其他长期资产所收回的现金净额</t>
  </si>
  <si>
    <t xml:space="preserve">     收到的其他与投资活动有关的现金</t>
  </si>
  <si>
    <t xml:space="preserve">        现金流入小计</t>
  </si>
  <si>
    <t xml:space="preserve">     购建固定资产、无形资产和其他长期资产所支付的现金</t>
  </si>
  <si>
    <t xml:space="preserve">     投资所支付的现金</t>
  </si>
  <si>
    <t xml:space="preserve">     支付的其他与投资活动有关的现金</t>
  </si>
  <si>
    <t xml:space="preserve">     投资活动产生的现金流量净额</t>
  </si>
  <si>
    <t xml:space="preserve">三、筹资活动产生的现金流量： </t>
  </si>
  <si>
    <t xml:space="preserve">     吸收投资所收到的现金</t>
  </si>
  <si>
    <t xml:space="preserve">     借款所收到的现金</t>
  </si>
  <si>
    <t xml:space="preserve">     收到的其他与筹资活动有关的现金</t>
  </si>
  <si>
    <t xml:space="preserve">     偿还债务所支付的现金</t>
  </si>
  <si>
    <t xml:space="preserve">     分配股利、利润或偿付利息所支付的现金</t>
  </si>
  <si>
    <t xml:space="preserve">     支付的其他与筹资活动有关的现金</t>
  </si>
  <si>
    <t xml:space="preserve">     筹资活动产生的现金流量净额</t>
  </si>
  <si>
    <t>四、汇率变动对现金的影响额</t>
  </si>
  <si>
    <t>五、现金及现金等价物净增加额</t>
  </si>
  <si>
    <t>六、现金及现金等价物净增加情况</t>
  </si>
  <si>
    <t xml:space="preserve">     现金的期末余额</t>
  </si>
  <si>
    <t xml:space="preserve">     减：现金的期初余额 </t>
  </si>
  <si>
    <t xml:space="preserve">     加：现金等价物的期末余额 </t>
  </si>
  <si>
    <t xml:space="preserve">     减：现金等价物的期初余额 </t>
  </si>
  <si>
    <t xml:space="preserve">     现金及现金等价物净增加额</t>
  </si>
  <si>
    <t>主管：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</si>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</sst>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 "/>
    <numFmt numFmtId="178" formatCode="yyyy&quot;年&quot;m&quot;月&quot;d&quot;日&quot;;@"/>
    <numFmt numFmtId="179" formatCode="0.00_ "/>
  </numFmts>
  <fonts count="34">
    <font>
      <sz val="11"/>
      <color theme="1"/>
      <name val="宋体"/>
      <charset val="134"/>
      <scheme val="minor"/>
    </font>
    <font>
      <sz val="10"/>
      <name val="MS Sans Serif"/>
      <charset val="0"/>
    </font>
    <font>
      <sz val="15"/>
      <name val="宋体"/>
      <charset val="134"/>
    </font>
    <font>
      <b/>
      <sz val="16"/>
      <name val="宋体"/>
      <charset val="134"/>
    </font>
    <font>
      <b/>
      <sz val="16"/>
      <name val="MS Sans Serif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top"/>
    </xf>
    <xf numFmtId="177" fontId="8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right"/>
    </xf>
    <xf numFmtId="43" fontId="9" fillId="0" borderId="0" xfId="0" applyNumberFormat="1" applyFont="1" applyFill="1" applyBorder="1" applyAlignment="1">
      <alignment vertical="center"/>
    </xf>
    <xf numFmtId="43" fontId="10" fillId="0" borderId="0" xfId="0" applyNumberFormat="1" applyFont="1" applyFill="1" applyBorder="1" applyAlignment="1">
      <alignment vertical="center"/>
    </xf>
    <xf numFmtId="43" fontId="10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horizontal="center" vertical="center"/>
    </xf>
    <xf numFmtId="43" fontId="11" fillId="0" borderId="0" xfId="49" applyNumberFormat="1" applyFont="1" applyFill="1" applyBorder="1">
      <alignment vertical="center"/>
    </xf>
    <xf numFmtId="43" fontId="11" fillId="0" borderId="0" xfId="0" applyNumberFormat="1" applyFont="1" applyFill="1" applyBorder="1" applyAlignment="1">
      <alignment vertical="center"/>
    </xf>
    <xf numFmtId="41" fontId="11" fillId="0" borderId="0" xfId="49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vertical="center"/>
    </xf>
    <xf numFmtId="43" fontId="7" fillId="0" borderId="2" xfId="0" applyNumberFormat="1" applyFont="1" applyFill="1" applyBorder="1" applyAlignment="1">
      <alignment horizontal="center" vertical="center"/>
    </xf>
    <xf numFmtId="43" fontId="7" fillId="0" borderId="2" xfId="49" applyNumberFormat="1" applyFont="1" applyFill="1" applyBorder="1" applyAlignment="1">
      <alignment horizontal="center" vertical="center"/>
    </xf>
    <xf numFmtId="41" fontId="7" fillId="0" borderId="2" xfId="49" applyNumberFormat="1" applyFont="1" applyFill="1" applyBorder="1" applyAlignment="1">
      <alignment horizontal="center" vertical="center"/>
    </xf>
    <xf numFmtId="43" fontId="10" fillId="0" borderId="2" xfId="0" applyNumberFormat="1" applyFont="1" applyFill="1" applyBorder="1" applyAlignment="1">
      <alignment horizontal="center" vertical="center"/>
    </xf>
    <xf numFmtId="43" fontId="8" fillId="0" borderId="2" xfId="0" applyNumberFormat="1" applyFont="1" applyFill="1" applyBorder="1" applyAlignment="1">
      <alignment vertical="center"/>
    </xf>
    <xf numFmtId="43" fontId="8" fillId="0" borderId="2" xfId="49" applyNumberFormat="1" applyFont="1" applyFill="1" applyBorder="1" applyAlignment="1">
      <alignment horizontal="center" vertical="center"/>
    </xf>
    <xf numFmtId="43" fontId="8" fillId="0" borderId="2" xfId="49" applyNumberFormat="1" applyFont="1" applyFill="1" applyBorder="1">
      <alignment vertical="center"/>
    </xf>
    <xf numFmtId="41" fontId="8" fillId="0" borderId="2" xfId="49" applyNumberFormat="1" applyFont="1" applyFill="1" applyBorder="1" applyAlignment="1">
      <alignment horizontal="center" vertical="center"/>
    </xf>
    <xf numFmtId="43" fontId="12" fillId="0" borderId="2" xfId="0" applyNumberFormat="1" applyFont="1" applyFill="1" applyBorder="1" applyAlignment="1">
      <alignment vertical="center"/>
    </xf>
    <xf numFmtId="43" fontId="9" fillId="0" borderId="2" xfId="0" applyNumberFormat="1" applyFont="1" applyFill="1" applyBorder="1" applyAlignment="1">
      <alignment vertical="center"/>
    </xf>
    <xf numFmtId="41" fontId="9" fillId="0" borderId="2" xfId="0" applyNumberFormat="1" applyFont="1" applyFill="1" applyBorder="1" applyAlignment="1">
      <alignment vertical="center"/>
    </xf>
    <xf numFmtId="43" fontId="12" fillId="2" borderId="2" xfId="0" applyNumberFormat="1" applyFont="1" applyFill="1" applyBorder="1" applyAlignment="1">
      <alignment vertical="center"/>
    </xf>
    <xf numFmtId="43" fontId="13" fillId="0" borderId="2" xfId="0" applyNumberFormat="1" applyFont="1" applyFill="1" applyBorder="1" applyAlignment="1">
      <alignment vertical="center"/>
    </xf>
    <xf numFmtId="43" fontId="8" fillId="0" borderId="2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\&#36164;&#20135;&#36127;&#20538;&#34920;2023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5">
          <cell r="C35">
            <v>334351701.41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3" workbookViewId="0">
      <selection activeCell="M21" sqref="M21"/>
    </sheetView>
  </sheetViews>
  <sheetFormatPr defaultColWidth="8.99166666666667" defaultRowHeight="13.5"/>
  <cols>
    <col min="1" max="1" width="24.375" style="28" customWidth="1"/>
    <col min="2" max="2" width="6.01666666666667" style="29" customWidth="1"/>
    <col min="3" max="3" width="16.5" style="27" customWidth="1"/>
    <col min="4" max="4" width="16.75" style="27" customWidth="1"/>
    <col min="5" max="5" width="24.625" style="27" customWidth="1"/>
    <col min="6" max="6" width="6" style="30" customWidth="1"/>
    <col min="7" max="7" width="18" style="27" customWidth="1"/>
    <col min="8" max="8" width="18.125" style="27" customWidth="1"/>
    <col min="9" max="227" width="17.9916666666667" style="27" customWidth="1"/>
    <col min="228" max="228" width="17.9916666666667" style="27"/>
    <col min="229" max="16384" width="8.99166666666667" style="27"/>
  </cols>
  <sheetData>
    <row r="1" s="27" customFormat="1" ht="31" customHeight="1" spans="1:8">
      <c r="A1" s="31" t="s">
        <v>0</v>
      </c>
      <c r="B1" s="31"/>
      <c r="C1" s="31"/>
      <c r="D1" s="31"/>
      <c r="E1" s="31"/>
      <c r="F1" s="32"/>
      <c r="G1" s="31"/>
      <c r="H1" s="31"/>
    </row>
    <row r="2" s="27" customFormat="1" ht="17" customHeight="1" spans="1:8">
      <c r="A2" s="33" t="s">
        <v>1</v>
      </c>
      <c r="B2" s="34" t="s">
        <v>1</v>
      </c>
      <c r="C2" s="35"/>
      <c r="D2" s="36"/>
      <c r="E2" s="35" t="s">
        <v>1</v>
      </c>
      <c r="F2" s="37" t="s">
        <v>1</v>
      </c>
      <c r="G2" s="35"/>
      <c r="H2" s="27" t="s">
        <v>1</v>
      </c>
    </row>
    <row r="3" s="27" customFormat="1" ht="30" customHeight="1" spans="1:8">
      <c r="A3" s="33" t="s">
        <v>2</v>
      </c>
      <c r="B3" s="33"/>
      <c r="C3" s="33"/>
      <c r="D3" s="33"/>
      <c r="E3" s="38">
        <v>45291</v>
      </c>
      <c r="F3" s="33" t="s">
        <v>1</v>
      </c>
      <c r="G3" s="33"/>
      <c r="H3" s="33" t="s">
        <v>3</v>
      </c>
    </row>
    <row r="4" s="27" customFormat="1" ht="33" customHeight="1" spans="1:8">
      <c r="A4" s="39" t="s">
        <v>4</v>
      </c>
      <c r="B4" s="40" t="s">
        <v>5</v>
      </c>
      <c r="C4" s="40" t="s">
        <v>6</v>
      </c>
      <c r="D4" s="39" t="s">
        <v>7</v>
      </c>
      <c r="E4" s="40" t="s">
        <v>8</v>
      </c>
      <c r="F4" s="41" t="s">
        <v>5</v>
      </c>
      <c r="G4" s="42" t="s">
        <v>6</v>
      </c>
      <c r="H4" s="42" t="s">
        <v>7</v>
      </c>
    </row>
    <row r="5" s="27" customFormat="1" ht="21" customHeight="1" spans="1:8">
      <c r="A5" s="43" t="s">
        <v>9</v>
      </c>
      <c r="B5" s="44" t="s">
        <v>1</v>
      </c>
      <c r="C5" s="45"/>
      <c r="D5" s="43"/>
      <c r="E5" s="45" t="s">
        <v>10</v>
      </c>
      <c r="F5" s="46" t="s">
        <v>1</v>
      </c>
      <c r="G5" s="47"/>
      <c r="H5" s="47"/>
    </row>
    <row r="6" s="27" customFormat="1" ht="21" customHeight="1" spans="1:8">
      <c r="A6" s="43" t="s">
        <v>11</v>
      </c>
      <c r="B6" s="44" t="s">
        <v>12</v>
      </c>
      <c r="C6" s="47">
        <v>30517545.09</v>
      </c>
      <c r="D6" s="47">
        <v>9214075.97</v>
      </c>
      <c r="E6" s="48" t="s">
        <v>13</v>
      </c>
      <c r="F6" s="49">
        <v>28</v>
      </c>
      <c r="G6" s="47">
        <v>31250000</v>
      </c>
      <c r="H6" s="47">
        <v>17000000</v>
      </c>
    </row>
    <row r="7" s="27" customFormat="1" ht="21" customHeight="1" spans="1:8">
      <c r="A7" s="43" t="s">
        <v>14</v>
      </c>
      <c r="B7" s="44" t="s">
        <v>15</v>
      </c>
      <c r="C7" s="47"/>
      <c r="D7" s="47" t="s">
        <v>1</v>
      </c>
      <c r="E7" s="48" t="s">
        <v>16</v>
      </c>
      <c r="F7" s="49">
        <v>29</v>
      </c>
      <c r="G7" s="47">
        <v>36960000</v>
      </c>
      <c r="H7" s="47">
        <v>18610000</v>
      </c>
    </row>
    <row r="8" s="27" customFormat="1" ht="21" customHeight="1" spans="1:8">
      <c r="A8" s="43" t="s">
        <v>17</v>
      </c>
      <c r="B8" s="44" t="s">
        <v>18</v>
      </c>
      <c r="C8" s="47"/>
      <c r="D8" s="47">
        <v>3600000</v>
      </c>
      <c r="E8" s="48" t="s">
        <v>19</v>
      </c>
      <c r="F8" s="49">
        <v>30</v>
      </c>
      <c r="G8" s="47">
        <v>98748779.72</v>
      </c>
      <c r="H8" s="47">
        <v>109174716.35</v>
      </c>
    </row>
    <row r="9" s="27" customFormat="1" ht="21" customHeight="1" spans="1:8">
      <c r="A9" s="43" t="s">
        <v>20</v>
      </c>
      <c r="B9" s="44" t="s">
        <v>21</v>
      </c>
      <c r="C9" s="47">
        <v>44618591.65</v>
      </c>
      <c r="D9" s="47">
        <v>16077682.17</v>
      </c>
      <c r="E9" s="48" t="s">
        <v>22</v>
      </c>
      <c r="F9" s="49">
        <v>31</v>
      </c>
      <c r="G9" s="47">
        <v>592537.1</v>
      </c>
      <c r="H9" s="47">
        <v>977863.17</v>
      </c>
    </row>
    <row r="10" s="27" customFormat="1" ht="21" customHeight="1" spans="1:8">
      <c r="A10" s="43" t="s">
        <v>23</v>
      </c>
      <c r="B10" s="44" t="s">
        <v>24</v>
      </c>
      <c r="C10" s="47">
        <v>67725879.49</v>
      </c>
      <c r="D10" s="47">
        <v>91647907.82</v>
      </c>
      <c r="E10" s="48" t="s">
        <v>25</v>
      </c>
      <c r="F10" s="49">
        <v>32</v>
      </c>
      <c r="G10" s="47">
        <v>2015382.93</v>
      </c>
      <c r="H10" s="47">
        <v>367900.76</v>
      </c>
    </row>
    <row r="11" s="27" customFormat="1" ht="21" customHeight="1" spans="1:8">
      <c r="A11" s="43" t="s">
        <v>26</v>
      </c>
      <c r="B11" s="44" t="s">
        <v>27</v>
      </c>
      <c r="C11" s="47">
        <v>99041013.08</v>
      </c>
      <c r="D11" s="47">
        <v>33786586.52</v>
      </c>
      <c r="E11" s="48" t="s">
        <v>28</v>
      </c>
      <c r="F11" s="49">
        <v>33</v>
      </c>
      <c r="G11" s="47">
        <v>48487921.04</v>
      </c>
      <c r="H11" s="47">
        <v>25939680</v>
      </c>
    </row>
    <row r="12" s="27" customFormat="1" ht="21" customHeight="1" spans="1:8">
      <c r="A12" s="43" t="s">
        <v>29</v>
      </c>
      <c r="B12" s="44" t="s">
        <v>30</v>
      </c>
      <c r="C12" s="47">
        <v>35968323.05</v>
      </c>
      <c r="D12" s="50">
        <v>30505824.64</v>
      </c>
      <c r="E12" s="48" t="s">
        <v>31</v>
      </c>
      <c r="F12" s="49">
        <v>34</v>
      </c>
      <c r="G12" s="47">
        <v>22407660.68</v>
      </c>
      <c r="H12" s="47">
        <v>15012150.97</v>
      </c>
    </row>
    <row r="13" s="27" customFormat="1" ht="21" customHeight="1" spans="1:8">
      <c r="A13" s="43" t="s">
        <v>32</v>
      </c>
      <c r="B13" s="44" t="s">
        <v>33</v>
      </c>
      <c r="C13" s="47">
        <v>500000</v>
      </c>
      <c r="D13" s="47"/>
      <c r="E13" s="48" t="s">
        <v>34</v>
      </c>
      <c r="F13" s="49">
        <v>35</v>
      </c>
      <c r="G13" s="47">
        <v>1390000</v>
      </c>
      <c r="H13" s="47">
        <v>1720000</v>
      </c>
    </row>
    <row r="14" s="27" customFormat="1" ht="21" customHeight="1" spans="1:8">
      <c r="A14" s="43" t="s">
        <v>35</v>
      </c>
      <c r="B14" s="44" t="s">
        <v>36</v>
      </c>
      <c r="C14" s="47"/>
      <c r="D14" s="47"/>
      <c r="E14" s="48" t="s">
        <v>37</v>
      </c>
      <c r="F14" s="49">
        <v>36</v>
      </c>
      <c r="G14" s="47"/>
      <c r="H14" s="47"/>
    </row>
    <row r="15" s="27" customFormat="1" ht="21" customHeight="1" spans="1:8">
      <c r="A15" s="43" t="s">
        <v>38</v>
      </c>
      <c r="B15" s="44" t="s">
        <v>39</v>
      </c>
      <c r="C15" s="47"/>
      <c r="D15" s="47"/>
      <c r="E15" s="48" t="s">
        <v>40</v>
      </c>
      <c r="F15" s="49">
        <v>37</v>
      </c>
      <c r="G15" s="47"/>
      <c r="H15" s="47"/>
    </row>
    <row r="16" s="27" customFormat="1" ht="21" customHeight="1" spans="1:8">
      <c r="A16" s="51" t="s">
        <v>41</v>
      </c>
      <c r="B16" s="44" t="s">
        <v>42</v>
      </c>
      <c r="C16" s="47">
        <v>278371352.36</v>
      </c>
      <c r="D16" s="47">
        <f>SUM(D6:D15)</f>
        <v>184832077.12</v>
      </c>
      <c r="E16" s="48" t="s">
        <v>43</v>
      </c>
      <c r="F16" s="49">
        <v>38</v>
      </c>
      <c r="G16" s="47">
        <v>241852281.47</v>
      </c>
      <c r="H16" s="47">
        <f>SUM(H6:H15)</f>
        <v>188802311.25</v>
      </c>
    </row>
    <row r="17" s="27" customFormat="1" ht="21" customHeight="1" spans="1:8">
      <c r="A17" s="43" t="s">
        <v>44</v>
      </c>
      <c r="B17" s="44" t="s">
        <v>45</v>
      </c>
      <c r="C17" s="47"/>
      <c r="D17" s="47"/>
      <c r="E17" s="48" t="s">
        <v>46</v>
      </c>
      <c r="F17" s="49">
        <v>39</v>
      </c>
      <c r="G17" s="47"/>
      <c r="H17" s="47"/>
    </row>
    <row r="18" s="27" customFormat="1" ht="21" customHeight="1" spans="1:8">
      <c r="A18" s="43" t="s">
        <v>47</v>
      </c>
      <c r="B18" s="44" t="s">
        <v>48</v>
      </c>
      <c r="C18" s="47">
        <v>4000000</v>
      </c>
      <c r="D18" s="47">
        <v>30605000</v>
      </c>
      <c r="E18" s="48" t="s">
        <v>49</v>
      </c>
      <c r="F18" s="49">
        <v>40</v>
      </c>
      <c r="G18" s="47"/>
      <c r="H18" s="47"/>
    </row>
    <row r="19" s="27" customFormat="1" ht="21" customHeight="1" spans="1:8">
      <c r="A19" s="51" t="s">
        <v>50</v>
      </c>
      <c r="B19" s="44" t="s">
        <v>51</v>
      </c>
      <c r="C19" s="47">
        <v>4000000</v>
      </c>
      <c r="D19" s="47">
        <f>D18</f>
        <v>30605000</v>
      </c>
      <c r="E19" s="48" t="s">
        <v>52</v>
      </c>
      <c r="F19" s="49">
        <v>41</v>
      </c>
      <c r="G19" s="47"/>
      <c r="H19" s="47"/>
    </row>
    <row r="20" s="27" customFormat="1" ht="21" customHeight="1" spans="1:8">
      <c r="A20" s="43" t="s">
        <v>53</v>
      </c>
      <c r="B20" s="44" t="s">
        <v>54</v>
      </c>
      <c r="C20" s="47"/>
      <c r="D20" s="47"/>
      <c r="E20" s="48" t="s">
        <v>55</v>
      </c>
      <c r="F20" s="49">
        <v>42</v>
      </c>
      <c r="G20" s="47">
        <v>241852281.47</v>
      </c>
      <c r="H20" s="47">
        <f>H16</f>
        <v>188802311.25</v>
      </c>
    </row>
    <row r="21" s="27" customFormat="1" ht="21" customHeight="1" spans="1:8">
      <c r="A21" s="43" t="s">
        <v>56</v>
      </c>
      <c r="B21" s="44" t="s">
        <v>57</v>
      </c>
      <c r="C21" s="47">
        <v>23793090.81</v>
      </c>
      <c r="D21" s="47">
        <v>40998018.57</v>
      </c>
      <c r="E21" s="48" t="s">
        <v>58</v>
      </c>
      <c r="F21" s="49">
        <v>43</v>
      </c>
      <c r="G21" s="47"/>
      <c r="H21" s="47"/>
    </row>
    <row r="22" s="27" customFormat="1" ht="21" customHeight="1" spans="1:8">
      <c r="A22" s="43" t="s">
        <v>59</v>
      </c>
      <c r="B22" s="44" t="s">
        <v>60</v>
      </c>
      <c r="C22" s="47">
        <v>12115353.68</v>
      </c>
      <c r="D22" s="47">
        <v>13690815.45</v>
      </c>
      <c r="E22" s="48" t="s">
        <v>61</v>
      </c>
      <c r="F22" s="49">
        <v>44</v>
      </c>
      <c r="G22" s="47">
        <v>13333300</v>
      </c>
      <c r="H22" s="47">
        <v>13333300</v>
      </c>
    </row>
    <row r="23" s="27" customFormat="1" ht="21" customHeight="1" spans="1:8">
      <c r="A23" s="43" t="s">
        <v>62</v>
      </c>
      <c r="B23" s="44" t="s">
        <v>63</v>
      </c>
      <c r="C23" s="47">
        <v>11677737.13</v>
      </c>
      <c r="D23" s="47">
        <f>D21-D22</f>
        <v>27307203.12</v>
      </c>
      <c r="E23" s="48" t="s">
        <v>64</v>
      </c>
      <c r="F23" s="49">
        <v>45</v>
      </c>
      <c r="G23" s="47">
        <v>50006594.1</v>
      </c>
      <c r="H23" s="47">
        <v>50006594.1</v>
      </c>
    </row>
    <row r="24" s="27" customFormat="1" ht="21" customHeight="1" spans="1:8">
      <c r="A24" s="52" t="s">
        <v>65</v>
      </c>
      <c r="B24" s="44" t="s">
        <v>66</v>
      </c>
      <c r="C24" s="47"/>
      <c r="D24" s="47"/>
      <c r="E24" s="48"/>
      <c r="F24" s="49">
        <v>46</v>
      </c>
      <c r="G24" s="47"/>
      <c r="H24" s="47"/>
    </row>
    <row r="25" s="27" customFormat="1" ht="21" customHeight="1" spans="1:8">
      <c r="A25" s="52" t="s">
        <v>67</v>
      </c>
      <c r="B25" s="44" t="s">
        <v>68</v>
      </c>
      <c r="C25" s="47">
        <v>2477950.48</v>
      </c>
      <c r="D25" s="47">
        <v>9945553.2</v>
      </c>
      <c r="E25" s="48"/>
      <c r="F25" s="49">
        <v>47</v>
      </c>
      <c r="G25" s="47"/>
      <c r="H25" s="47"/>
    </row>
    <row r="26" s="27" customFormat="1" ht="21" customHeight="1" spans="1:11">
      <c r="A26" s="51" t="s">
        <v>69</v>
      </c>
      <c r="B26" s="44" t="s">
        <v>70</v>
      </c>
      <c r="C26" s="47">
        <v>14155687.61</v>
      </c>
      <c r="D26" s="47">
        <f>D25+D23</f>
        <v>37252756.32</v>
      </c>
      <c r="E26" s="48" t="s">
        <v>71</v>
      </c>
      <c r="F26" s="49">
        <v>48</v>
      </c>
      <c r="G26" s="47">
        <v>1769086.97</v>
      </c>
      <c r="H26" s="47">
        <v>2708997.28</v>
      </c>
      <c r="J26" s="27" t="s">
        <v>72</v>
      </c>
      <c r="K26" s="27">
        <v>2511000</v>
      </c>
    </row>
    <row r="27" s="27" customFormat="1" ht="21" customHeight="1" spans="1:8">
      <c r="A27" s="43" t="s">
        <v>73</v>
      </c>
      <c r="B27" s="44" t="s">
        <v>74</v>
      </c>
      <c r="C27" s="47"/>
      <c r="D27" s="47"/>
      <c r="E27" s="48" t="s">
        <v>75</v>
      </c>
      <c r="F27" s="49">
        <v>49</v>
      </c>
      <c r="G27" s="47"/>
      <c r="H27" s="47"/>
    </row>
    <row r="28" s="27" customFormat="1" ht="21" customHeight="1" spans="1:10">
      <c r="A28" s="43" t="s">
        <v>76</v>
      </c>
      <c r="B28" s="44" t="s">
        <v>77</v>
      </c>
      <c r="C28" s="47">
        <v>37824661.44</v>
      </c>
      <c r="D28" s="47">
        <v>34881698.92</v>
      </c>
      <c r="E28" s="48" t="s">
        <v>78</v>
      </c>
      <c r="F28" s="49">
        <v>50</v>
      </c>
      <c r="G28" s="47">
        <v>27390438.87</v>
      </c>
      <c r="H28" s="47">
        <v>33338631.63</v>
      </c>
      <c r="J28" s="27">
        <f>H28-G28</f>
        <v>5948192.76</v>
      </c>
    </row>
    <row r="29" s="27" customFormat="1" ht="21" customHeight="1" spans="1:10">
      <c r="A29" s="43" t="s">
        <v>79</v>
      </c>
      <c r="B29" s="44" t="s">
        <v>80</v>
      </c>
      <c r="C29" s="47"/>
      <c r="D29" s="47">
        <v>618301.9</v>
      </c>
      <c r="E29" s="48" t="s">
        <v>81</v>
      </c>
      <c r="F29" s="49">
        <v>51</v>
      </c>
      <c r="G29" s="47"/>
      <c r="H29" s="47"/>
      <c r="J29" s="27">
        <f>J28-利润表!D20</f>
        <v>-3450910.31</v>
      </c>
    </row>
    <row r="30" s="27" customFormat="1" ht="21" customHeight="1" spans="1:10">
      <c r="A30" s="43" t="s">
        <v>82</v>
      </c>
      <c r="B30" s="44" t="s">
        <v>83</v>
      </c>
      <c r="C30" s="47"/>
      <c r="D30" s="47"/>
      <c r="E30" s="48" t="s">
        <v>84</v>
      </c>
      <c r="F30" s="49">
        <v>52</v>
      </c>
      <c r="G30" s="47"/>
      <c r="H30" s="47"/>
      <c r="J30" s="27">
        <f>J29+K26</f>
        <v>-939910.310000002</v>
      </c>
    </row>
    <row r="31" s="27" customFormat="1" ht="21" customHeight="1" spans="1:8">
      <c r="A31" s="43" t="s">
        <v>85</v>
      </c>
      <c r="B31" s="44"/>
      <c r="C31" s="47"/>
      <c r="D31" s="47"/>
      <c r="E31" s="48"/>
      <c r="F31" s="49"/>
      <c r="G31" s="47"/>
      <c r="H31" s="47"/>
    </row>
    <row r="32" s="27" customFormat="1" ht="21" customHeight="1" spans="1:8">
      <c r="A32" s="51" t="s">
        <v>86</v>
      </c>
      <c r="B32" s="44" t="s">
        <v>87</v>
      </c>
      <c r="C32" s="47">
        <v>37824661.44</v>
      </c>
      <c r="D32" s="47">
        <f>D29+D28+D26+D19</f>
        <v>103357757.14</v>
      </c>
      <c r="E32" s="48" t="s">
        <v>88</v>
      </c>
      <c r="F32" s="49">
        <v>53</v>
      </c>
      <c r="G32" s="47">
        <v>92499419.94</v>
      </c>
      <c r="H32" s="47">
        <f>H28+H26+H23+H22</f>
        <v>99387523.01</v>
      </c>
    </row>
    <row r="33" s="27" customFormat="1" ht="21" customHeight="1" spans="1:8">
      <c r="A33" s="51" t="s">
        <v>89</v>
      </c>
      <c r="B33" s="44" t="s">
        <v>90</v>
      </c>
      <c r="C33" s="47">
        <v>334351701.41</v>
      </c>
      <c r="D33" s="47">
        <f>D32+D16</f>
        <v>288189834.26</v>
      </c>
      <c r="E33" s="48" t="s">
        <v>91</v>
      </c>
      <c r="F33" s="49">
        <v>54</v>
      </c>
      <c r="G33" s="47">
        <v>334351701.41</v>
      </c>
      <c r="H33" s="47">
        <f>H32+H20</f>
        <v>288189834.26</v>
      </c>
    </row>
    <row r="34" s="27" customFormat="1" spans="1:6">
      <c r="A34" s="28"/>
      <c r="B34" s="29"/>
      <c r="F34" s="30"/>
    </row>
    <row r="35" s="27" customFormat="1" spans="1:8">
      <c r="A35" s="28"/>
      <c r="B35" s="29"/>
      <c r="C35" s="27">
        <f>C33-[1]Sheet1!$C$35</f>
        <v>0</v>
      </c>
      <c r="F35" s="30"/>
      <c r="G35" s="27">
        <f>G33-C33</f>
        <v>0</v>
      </c>
      <c r="H35" s="27">
        <f>H33-D33</f>
        <v>0</v>
      </c>
    </row>
    <row r="36" s="27" customFormat="1" spans="1:6">
      <c r="A36" s="28"/>
      <c r="B36" s="29"/>
      <c r="F36" s="30"/>
    </row>
    <row r="37" s="27" customFormat="1" spans="1:7">
      <c r="A37" s="28"/>
      <c r="B37" s="29"/>
      <c r="F37" s="30"/>
      <c r="G37" s="53"/>
    </row>
    <row r="39" spans="5:8">
      <c r="E39" s="27" t="s">
        <v>92</v>
      </c>
      <c r="H39" s="27">
        <f>H40+H42-H41</f>
        <v>-30.8690719186568</v>
      </c>
    </row>
    <row r="40" spans="5:8">
      <c r="E40" s="27" t="s">
        <v>93</v>
      </c>
      <c r="G40" s="54" t="s">
        <v>94</v>
      </c>
      <c r="H40" s="27">
        <f>360*(C10+D10)/2/利润表!D5</f>
        <v>180.803871052189</v>
      </c>
    </row>
    <row r="41" spans="5:8">
      <c r="E41" s="27" t="s">
        <v>95</v>
      </c>
      <c r="G41" s="54" t="s">
        <v>96</v>
      </c>
      <c r="H41" s="27">
        <f>360/(利润表!D6/((G8+H8)/2))</f>
        <v>311.148682054636</v>
      </c>
    </row>
    <row r="42" spans="5:8">
      <c r="E42" s="27" t="s">
        <v>97</v>
      </c>
      <c r="G42" s="54" t="s">
        <v>98</v>
      </c>
      <c r="H42" s="27">
        <f>360*(C12+D12)/2/利润表!D6</f>
        <v>99.47573908379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3" sqref="D13"/>
    </sheetView>
  </sheetViews>
  <sheetFormatPr defaultColWidth="8.99166666666667" defaultRowHeight="12.75" outlineLevelCol="3"/>
  <cols>
    <col min="1" max="1" width="32.9916666666667" style="1" customWidth="1"/>
    <col min="2" max="2" width="5.625" style="1" customWidth="1"/>
    <col min="3" max="3" width="17.2416666666667" style="1" customWidth="1"/>
    <col min="4" max="4" width="24" style="1" customWidth="1"/>
    <col min="5" max="5" width="8.99166666666667" style="1"/>
    <col min="6" max="6" width="16" style="1" customWidth="1"/>
    <col min="7" max="7" width="11" style="1"/>
    <col min="8" max="16384" width="8.99166666666667" style="1"/>
  </cols>
  <sheetData>
    <row r="1" s="1" customFormat="1" ht="30" customHeight="1" spans="1:4">
      <c r="A1" s="5" t="s">
        <v>99</v>
      </c>
      <c r="B1" s="5"/>
      <c r="C1" s="5"/>
      <c r="D1" s="5"/>
    </row>
    <row r="2" s="1" customFormat="1" ht="14.1" customHeight="1" spans="1:1">
      <c r="A2" s="1" t="s">
        <v>1</v>
      </c>
    </row>
    <row r="3" s="1" customFormat="1" ht="20.1" customHeight="1" spans="1:4">
      <c r="A3" s="21" t="s">
        <v>2</v>
      </c>
      <c r="B3" s="21"/>
      <c r="C3" s="22">
        <f>资产负债表!E3</f>
        <v>45291</v>
      </c>
      <c r="D3" s="23" t="s">
        <v>100</v>
      </c>
    </row>
    <row r="4" s="1" customFormat="1" ht="18" customHeight="1" spans="1:4">
      <c r="A4" s="24" t="s">
        <v>101</v>
      </c>
      <c r="B4" s="24" t="s">
        <v>102</v>
      </c>
      <c r="C4" s="25" t="s">
        <v>103</v>
      </c>
      <c r="D4" s="25" t="s">
        <v>104</v>
      </c>
    </row>
    <row r="5" s="1" customFormat="1" ht="18" customHeight="1" spans="1:4">
      <c r="A5" s="24" t="s">
        <v>105</v>
      </c>
      <c r="B5" s="15" t="s">
        <v>12</v>
      </c>
      <c r="C5" s="26">
        <v>10230134.96</v>
      </c>
      <c r="D5" s="26">
        <v>158665196.43</v>
      </c>
    </row>
    <row r="6" s="1" customFormat="1" ht="18" customHeight="1" spans="1:4">
      <c r="A6" s="15" t="s">
        <v>106</v>
      </c>
      <c r="B6" s="15" t="s">
        <v>15</v>
      </c>
      <c r="C6" s="26">
        <v>4178401.24</v>
      </c>
      <c r="D6" s="26">
        <v>120284068.2</v>
      </c>
    </row>
    <row r="7" s="1" customFormat="1" ht="18" customHeight="1" spans="1:4">
      <c r="A7" s="15" t="s">
        <v>107</v>
      </c>
      <c r="B7" s="15" t="s">
        <v>18</v>
      </c>
      <c r="C7" s="26">
        <v>41646.91</v>
      </c>
      <c r="D7" s="26">
        <v>1119158.8</v>
      </c>
    </row>
    <row r="8" s="1" customFormat="1" ht="18" customHeight="1" spans="1:4">
      <c r="A8" s="24" t="s">
        <v>108</v>
      </c>
      <c r="B8" s="15" t="s">
        <v>21</v>
      </c>
      <c r="C8" s="26">
        <f>C5-C6-C7</f>
        <v>6010086.81</v>
      </c>
      <c r="D8" s="26">
        <f>D5-D6-D7</f>
        <v>37261969.43</v>
      </c>
    </row>
    <row r="9" s="1" customFormat="1" ht="18" customHeight="1" spans="1:4">
      <c r="A9" s="15" t="s">
        <v>109</v>
      </c>
      <c r="B9" s="15" t="s">
        <v>24</v>
      </c>
      <c r="C9" s="26" t="s">
        <v>1</v>
      </c>
      <c r="D9" s="26" t="s">
        <v>1</v>
      </c>
    </row>
    <row r="10" s="1" customFormat="1" ht="18" customHeight="1" spans="1:4">
      <c r="A10" s="15" t="s">
        <v>110</v>
      </c>
      <c r="B10" s="15" t="s">
        <v>27</v>
      </c>
      <c r="C10" s="26">
        <v>1023833.04</v>
      </c>
      <c r="D10" s="26">
        <v>8103161.3</v>
      </c>
    </row>
    <row r="11" s="1" customFormat="1" ht="18" customHeight="1" spans="1:4">
      <c r="A11" s="15" t="s">
        <v>111</v>
      </c>
      <c r="B11" s="15" t="s">
        <v>30</v>
      </c>
      <c r="C11" s="26">
        <v>1765667.22</v>
      </c>
      <c r="D11" s="26">
        <v>25061036.41</v>
      </c>
    </row>
    <row r="12" s="1" customFormat="1" ht="18" customHeight="1" spans="1:4">
      <c r="A12" s="15" t="s">
        <v>112</v>
      </c>
      <c r="B12" s="15" t="s">
        <v>33</v>
      </c>
      <c r="C12" s="26">
        <v>773116.93</v>
      </c>
      <c r="D12" s="26">
        <v>12605275.08</v>
      </c>
    </row>
    <row r="13" s="1" customFormat="1" ht="18" customHeight="1" spans="1:4">
      <c r="A13" s="15" t="s">
        <v>113</v>
      </c>
      <c r="B13" s="15" t="s">
        <v>36</v>
      </c>
      <c r="C13" s="26">
        <v>12977.45</v>
      </c>
      <c r="D13" s="26">
        <v>-24553.81</v>
      </c>
    </row>
    <row r="14" s="1" customFormat="1" ht="18" customHeight="1" spans="1:4">
      <c r="A14" s="24" t="s">
        <v>114</v>
      </c>
      <c r="B14" s="15" t="s">
        <v>39</v>
      </c>
      <c r="C14" s="26">
        <f>C8-C10-C11-C13</f>
        <v>3207609.1</v>
      </c>
      <c r="D14" s="26">
        <f>D8-D10-D11-D13</f>
        <v>4122325.53</v>
      </c>
    </row>
    <row r="15" s="1" customFormat="1" ht="18" customHeight="1" spans="1:4">
      <c r="A15" s="15" t="s">
        <v>115</v>
      </c>
      <c r="B15" s="15" t="s">
        <v>42</v>
      </c>
      <c r="C15" s="26">
        <v>0</v>
      </c>
      <c r="D15" s="26">
        <v>772.14</v>
      </c>
    </row>
    <row r="16" s="1" customFormat="1" ht="18" customHeight="1" spans="1:4">
      <c r="A16" s="15" t="s">
        <v>116</v>
      </c>
      <c r="B16" s="15" t="s">
        <v>45</v>
      </c>
      <c r="C16" s="26">
        <v>667018.04</v>
      </c>
      <c r="D16" s="26">
        <v>5369841.79</v>
      </c>
    </row>
    <row r="17" s="1" customFormat="1" ht="18" customHeight="1" spans="1:4">
      <c r="A17" s="15" t="s">
        <v>117</v>
      </c>
      <c r="B17" s="15" t="s">
        <v>48</v>
      </c>
      <c r="C17" s="26">
        <v>186.27</v>
      </c>
      <c r="D17" s="26">
        <v>112288.04</v>
      </c>
    </row>
    <row r="18" s="1" customFormat="1" ht="18" customHeight="1" spans="1:4">
      <c r="A18" s="24" t="s">
        <v>118</v>
      </c>
      <c r="B18" s="15" t="s">
        <v>51</v>
      </c>
      <c r="C18" s="26">
        <f>C14+C15+C16-C17</f>
        <v>3874440.87</v>
      </c>
      <c r="D18" s="26">
        <f>D14+D15+D16-D17</f>
        <v>9380651.42</v>
      </c>
    </row>
    <row r="19" s="1" customFormat="1" ht="18" customHeight="1" spans="1:4">
      <c r="A19" s="15" t="s">
        <v>119</v>
      </c>
      <c r="B19" s="15" t="s">
        <v>54</v>
      </c>
      <c r="C19" s="26">
        <v>0</v>
      </c>
      <c r="D19" s="26">
        <v>-18451.65</v>
      </c>
    </row>
    <row r="20" s="1" customFormat="1" ht="18" customHeight="1" spans="1:4">
      <c r="A20" s="24" t="s">
        <v>120</v>
      </c>
      <c r="B20" s="15" t="s">
        <v>57</v>
      </c>
      <c r="C20" s="26">
        <f>C18-C19</f>
        <v>3874440.87</v>
      </c>
      <c r="D20" s="26">
        <f>D18-D19</f>
        <v>9399103.07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7"/>
  <sheetViews>
    <sheetView topLeftCell="A22" workbookViewId="0">
      <selection activeCell="D37" sqref="D37"/>
    </sheetView>
  </sheetViews>
  <sheetFormatPr defaultColWidth="9" defaultRowHeight="19.5"/>
  <cols>
    <col min="1" max="1" width="54.875" style="1" customWidth="1"/>
    <col min="2" max="2" width="5.375" style="4" customWidth="1"/>
    <col min="3" max="3" width="14.125" style="1" customWidth="1"/>
    <col min="4" max="4" width="17.75" style="1" customWidth="1"/>
    <col min="5" max="5" width="12.375" style="1" customWidth="1"/>
    <col min="6" max="6" width="12.875" style="1" customWidth="1"/>
    <col min="7" max="7" width="12.5" style="1" customWidth="1"/>
    <col min="8" max="9" width="11.875" style="1" customWidth="1"/>
    <col min="10" max="11" width="12" style="1"/>
    <col min="12" max="250" width="9" style="1"/>
    <col min="251" max="16384" width="9" style="3"/>
  </cols>
  <sheetData>
    <row r="1" s="1" customFormat="1" ht="36.95" customHeight="1" spans="1:255">
      <c r="A1" s="5" t="s">
        <v>121</v>
      </c>
      <c r="B1" s="6"/>
      <c r="C1" s="7"/>
      <c r="D1" s="7"/>
      <c r="IQ1" s="3"/>
      <c r="IR1" s="3"/>
      <c r="IS1" s="3"/>
      <c r="IT1" s="3"/>
      <c r="IU1" s="3"/>
    </row>
    <row r="2" s="1" customFormat="1" ht="15" customHeight="1" spans="1:255">
      <c r="A2" s="1" t="s">
        <v>1</v>
      </c>
      <c r="B2" s="4" t="s">
        <v>1</v>
      </c>
      <c r="C2" s="1" t="s">
        <v>1</v>
      </c>
      <c r="D2" s="1" t="s">
        <v>122</v>
      </c>
      <c r="IQ2" s="3"/>
      <c r="IR2" s="3"/>
      <c r="IS2" s="3"/>
      <c r="IT2" s="3"/>
      <c r="IU2" s="3"/>
    </row>
    <row r="3" s="2" customFormat="1" ht="15" customHeight="1" spans="1:4">
      <c r="A3" s="8" t="s">
        <v>123</v>
      </c>
      <c r="B3" s="9"/>
      <c r="C3" s="10">
        <f>资产负债表!E3</f>
        <v>45291</v>
      </c>
      <c r="D3" s="11" t="s">
        <v>3</v>
      </c>
    </row>
    <row r="4" s="1" customFormat="1" ht="24.95" customHeight="1" spans="1:255">
      <c r="A4" s="12" t="s">
        <v>124</v>
      </c>
      <c r="B4" s="13" t="s">
        <v>5</v>
      </c>
      <c r="C4" s="14" t="s">
        <v>103</v>
      </c>
      <c r="D4" s="14" t="s">
        <v>104</v>
      </c>
      <c r="IQ4" s="3"/>
      <c r="IR4" s="3"/>
      <c r="IS4" s="3"/>
      <c r="IT4" s="3"/>
      <c r="IU4" s="3"/>
    </row>
    <row r="5" s="1" customFormat="1" ht="17.1" customHeight="1" spans="1:255">
      <c r="A5" s="15" t="s">
        <v>125</v>
      </c>
      <c r="B5" s="16">
        <v>1</v>
      </c>
      <c r="C5" s="17"/>
      <c r="D5" s="17"/>
      <c r="H5" s="18"/>
      <c r="I5" s="18"/>
      <c r="IQ5" s="3"/>
      <c r="IR5" s="3"/>
      <c r="IS5" s="3"/>
      <c r="IT5" s="3"/>
      <c r="IU5" s="3"/>
    </row>
    <row r="6" s="1" customFormat="1" ht="17.1" customHeight="1" spans="1:255">
      <c r="A6" s="15" t="s">
        <v>126</v>
      </c>
      <c r="B6" s="16">
        <v>2</v>
      </c>
      <c r="C6" s="17">
        <v>5860482.75</v>
      </c>
      <c r="D6" s="17">
        <v>137072067.36</v>
      </c>
      <c r="H6" s="18"/>
      <c r="I6" s="18"/>
      <c r="IQ6" s="3"/>
      <c r="IR6" s="3"/>
      <c r="IS6" s="3"/>
      <c r="IT6" s="3"/>
      <c r="IU6" s="3"/>
    </row>
    <row r="7" s="1" customFormat="1" ht="17.1" customHeight="1" spans="1:255">
      <c r="A7" s="15" t="s">
        <v>127</v>
      </c>
      <c r="B7" s="16">
        <v>3</v>
      </c>
      <c r="C7" s="17">
        <v>0</v>
      </c>
      <c r="D7" s="17">
        <v>881711.76</v>
      </c>
      <c r="H7" s="18"/>
      <c r="I7" s="18"/>
      <c r="IQ7" s="3"/>
      <c r="IR7" s="3"/>
      <c r="IS7" s="3"/>
      <c r="IT7" s="3"/>
      <c r="IU7" s="3"/>
    </row>
    <row r="8" s="1" customFormat="1" ht="17.1" customHeight="1" spans="1:255">
      <c r="A8" s="15" t="s">
        <v>128</v>
      </c>
      <c r="B8" s="16">
        <v>4</v>
      </c>
      <c r="C8" s="17">
        <f>25224143.92+1440000</f>
        <v>26664143.92</v>
      </c>
      <c r="D8" s="17">
        <v>252697513.10278</v>
      </c>
      <c r="H8" s="18"/>
      <c r="I8" s="18"/>
      <c r="IQ8" s="3"/>
      <c r="IR8" s="3"/>
      <c r="IS8" s="3"/>
      <c r="IT8" s="3"/>
      <c r="IU8" s="3"/>
    </row>
    <row r="9" s="1" customFormat="1" ht="17.1" customHeight="1" spans="1:255">
      <c r="A9" s="15" t="s">
        <v>129</v>
      </c>
      <c r="B9" s="16">
        <v>5</v>
      </c>
      <c r="C9" s="17">
        <f>SUM(C6:C8)</f>
        <v>32524626.67</v>
      </c>
      <c r="D9" s="17">
        <f>SUM(D6:D8)</f>
        <v>390651292.22278</v>
      </c>
      <c r="H9" s="18"/>
      <c r="I9" s="18"/>
      <c r="IQ9" s="3"/>
      <c r="IR9" s="3"/>
      <c r="IS9" s="3"/>
      <c r="IT9" s="3"/>
      <c r="IU9" s="3"/>
    </row>
    <row r="10" s="1" customFormat="1" ht="17.1" customHeight="1" spans="1:255">
      <c r="A10" s="15" t="s">
        <v>130</v>
      </c>
      <c r="B10" s="16">
        <v>6</v>
      </c>
      <c r="C10" s="17">
        <v>9328522.75</v>
      </c>
      <c r="D10" s="17">
        <v>116489132.19</v>
      </c>
      <c r="H10" s="18"/>
      <c r="I10" s="18"/>
      <c r="IQ10" s="3"/>
      <c r="IR10" s="3"/>
      <c r="IS10" s="3"/>
      <c r="IT10" s="3"/>
      <c r="IU10" s="3"/>
    </row>
    <row r="11" s="1" customFormat="1" ht="17.1" customHeight="1" spans="1:255">
      <c r="A11" s="15" t="s">
        <v>131</v>
      </c>
      <c r="B11" s="16">
        <v>7</v>
      </c>
      <c r="C11" s="17">
        <v>880788.74</v>
      </c>
      <c r="D11" s="17">
        <v>11065485.41</v>
      </c>
      <c r="H11" s="18"/>
      <c r="I11" s="18"/>
      <c r="IQ11" s="3"/>
      <c r="IR11" s="3"/>
      <c r="IS11" s="3"/>
      <c r="IT11" s="3"/>
      <c r="IU11" s="3"/>
    </row>
    <row r="12" s="1" customFormat="1" ht="17.1" customHeight="1" spans="1:255">
      <c r="A12" s="15" t="s">
        <v>132</v>
      </c>
      <c r="B12" s="16">
        <v>8</v>
      </c>
      <c r="C12" s="17">
        <v>416482.32</v>
      </c>
      <c r="D12" s="17">
        <v>7046031.64</v>
      </c>
      <c r="H12" s="18"/>
      <c r="I12" s="18"/>
      <c r="IQ12" s="3"/>
      <c r="IR12" s="3"/>
      <c r="IS12" s="3"/>
      <c r="IT12" s="3"/>
      <c r="IU12" s="3"/>
    </row>
    <row r="13" s="1" customFormat="1" ht="17.1" customHeight="1" spans="1:255">
      <c r="A13" s="15" t="s">
        <v>133</v>
      </c>
      <c r="B13" s="16">
        <v>9</v>
      </c>
      <c r="C13" s="19">
        <f>15557443.63</f>
        <v>15557443.63</v>
      </c>
      <c r="D13" s="19">
        <v>249940678.51</v>
      </c>
      <c r="H13" s="18"/>
      <c r="I13" s="18"/>
      <c r="IQ13" s="3"/>
      <c r="IR13" s="3"/>
      <c r="IS13" s="3"/>
      <c r="IT13" s="3"/>
      <c r="IU13" s="3"/>
    </row>
    <row r="14" s="1" customFormat="1" ht="17.1" customHeight="1" spans="1:255">
      <c r="A14" s="15" t="s">
        <v>134</v>
      </c>
      <c r="B14" s="16">
        <v>10</v>
      </c>
      <c r="C14" s="17">
        <f>SUM(C10:C13)</f>
        <v>26183237.44</v>
      </c>
      <c r="D14" s="17">
        <f>SUM(D10:D13)</f>
        <v>384541327.75</v>
      </c>
      <c r="H14" s="18"/>
      <c r="I14" s="18"/>
      <c r="IQ14" s="3"/>
      <c r="IR14" s="3"/>
      <c r="IS14" s="3"/>
      <c r="IT14" s="3"/>
      <c r="IU14" s="3"/>
    </row>
    <row r="15" s="1" customFormat="1" ht="17.1" customHeight="1" spans="1:255">
      <c r="A15" s="15" t="s">
        <v>135</v>
      </c>
      <c r="B15" s="16">
        <v>11</v>
      </c>
      <c r="C15" s="17">
        <f>C9-C14</f>
        <v>6341389.23</v>
      </c>
      <c r="D15" s="17">
        <f>D9-D14</f>
        <v>6109964.47277999</v>
      </c>
      <c r="H15" s="18"/>
      <c r="I15" s="18"/>
      <c r="IQ15" s="3"/>
      <c r="IR15" s="3"/>
      <c r="IS15" s="3"/>
      <c r="IT15" s="3"/>
      <c r="IU15" s="3"/>
    </row>
    <row r="16" s="1" customFormat="1" ht="17.1" customHeight="1" spans="1:255">
      <c r="A16" s="15" t="s">
        <v>136</v>
      </c>
      <c r="B16" s="16">
        <v>12</v>
      </c>
      <c r="C16" s="17"/>
      <c r="D16" s="17"/>
      <c r="H16" s="18"/>
      <c r="I16" s="18"/>
      <c r="IQ16" s="3"/>
      <c r="IR16" s="3"/>
      <c r="IS16" s="3"/>
      <c r="IT16" s="3"/>
      <c r="IU16" s="3"/>
    </row>
    <row r="17" s="1" customFormat="1" ht="17.1" customHeight="1" spans="1:255">
      <c r="A17" s="15" t="s">
        <v>137</v>
      </c>
      <c r="B17" s="16">
        <v>13</v>
      </c>
      <c r="C17" s="17">
        <v>0</v>
      </c>
      <c r="D17" s="17">
        <f t="shared" ref="D17:D20" si="0">C17</f>
        <v>0</v>
      </c>
      <c r="H17" s="18"/>
      <c r="I17" s="18"/>
      <c r="IQ17" s="3"/>
      <c r="IR17" s="3"/>
      <c r="IS17" s="3"/>
      <c r="IT17" s="3"/>
      <c r="IU17" s="3"/>
    </row>
    <row r="18" s="1" customFormat="1" ht="17.1" customHeight="1" spans="1:255">
      <c r="A18" s="15" t="s">
        <v>138</v>
      </c>
      <c r="B18" s="16">
        <v>14</v>
      </c>
      <c r="C18" s="17">
        <v>0</v>
      </c>
      <c r="D18" s="17">
        <v>50772.14</v>
      </c>
      <c r="H18" s="18"/>
      <c r="I18" s="18"/>
      <c r="IQ18" s="3"/>
      <c r="IR18" s="3"/>
      <c r="IS18" s="3"/>
      <c r="IT18" s="3"/>
      <c r="IU18" s="3"/>
    </row>
    <row r="19" s="1" customFormat="1" ht="17.1" customHeight="1" spans="1:255">
      <c r="A19" s="15" t="s">
        <v>139</v>
      </c>
      <c r="B19" s="16">
        <v>15</v>
      </c>
      <c r="C19" s="17"/>
      <c r="D19" s="17">
        <f t="shared" si="0"/>
        <v>0</v>
      </c>
      <c r="H19" s="18"/>
      <c r="I19" s="18"/>
      <c r="IQ19" s="3"/>
      <c r="IR19" s="3"/>
      <c r="IS19" s="3"/>
      <c r="IT19" s="3"/>
      <c r="IU19" s="3"/>
    </row>
    <row r="20" s="1" customFormat="1" ht="17.1" customHeight="1" spans="1:255">
      <c r="A20" s="15" t="s">
        <v>140</v>
      </c>
      <c r="B20" s="16">
        <v>16</v>
      </c>
      <c r="C20" s="17"/>
      <c r="D20" s="17">
        <f t="shared" si="0"/>
        <v>0</v>
      </c>
      <c r="H20" s="18"/>
      <c r="I20" s="18"/>
      <c r="IQ20" s="3"/>
      <c r="IR20" s="3"/>
      <c r="IS20" s="3"/>
      <c r="IT20" s="3"/>
      <c r="IU20" s="3"/>
    </row>
    <row r="21" s="1" customFormat="1" ht="17.1" customHeight="1" spans="1:255">
      <c r="A21" s="15" t="s">
        <v>141</v>
      </c>
      <c r="B21" s="16">
        <v>17</v>
      </c>
      <c r="C21" s="17">
        <f>SUM(C17:C20)</f>
        <v>0</v>
      </c>
      <c r="D21" s="17">
        <f>SUM(D17:D20)</f>
        <v>50772.14</v>
      </c>
      <c r="H21" s="18"/>
      <c r="I21" s="18"/>
      <c r="IQ21" s="3"/>
      <c r="IR21" s="3"/>
      <c r="IS21" s="3"/>
      <c r="IT21" s="3"/>
      <c r="IU21" s="3"/>
    </row>
    <row r="22" s="1" customFormat="1" ht="17.1" customHeight="1" spans="1:255">
      <c r="A22" s="15" t="s">
        <v>142</v>
      </c>
      <c r="B22" s="16">
        <v>18</v>
      </c>
      <c r="C22" s="17">
        <v>835494.32</v>
      </c>
      <c r="D22" s="17">
        <v>9468394.6</v>
      </c>
      <c r="H22" s="18"/>
      <c r="I22" s="18"/>
      <c r="IQ22" s="3"/>
      <c r="IR22" s="3"/>
      <c r="IS22" s="3"/>
      <c r="IT22" s="3"/>
      <c r="IU22" s="3"/>
    </row>
    <row r="23" s="1" customFormat="1" ht="17.1" customHeight="1" spans="1:255">
      <c r="A23" s="15" t="s">
        <v>143</v>
      </c>
      <c r="B23" s="16">
        <v>19</v>
      </c>
      <c r="C23" s="17"/>
      <c r="D23" s="17">
        <f>C23</f>
        <v>0</v>
      </c>
      <c r="H23" s="18"/>
      <c r="I23" s="18"/>
      <c r="IQ23" s="3"/>
      <c r="IR23" s="3"/>
      <c r="IS23" s="3"/>
      <c r="IT23" s="3"/>
      <c r="IU23" s="3"/>
    </row>
    <row r="24" s="1" customFormat="1" ht="17.1" customHeight="1" spans="1:255">
      <c r="A24" s="15" t="s">
        <v>144</v>
      </c>
      <c r="B24" s="16">
        <v>20</v>
      </c>
      <c r="C24" s="17"/>
      <c r="D24" s="17">
        <f>C24</f>
        <v>0</v>
      </c>
      <c r="H24" s="18"/>
      <c r="I24" s="18"/>
      <c r="IQ24" s="3"/>
      <c r="IR24" s="3"/>
      <c r="IS24" s="3"/>
      <c r="IT24" s="3"/>
      <c r="IU24" s="3"/>
    </row>
    <row r="25" s="1" customFormat="1" ht="17.1" customHeight="1" spans="1:255">
      <c r="A25" s="15" t="s">
        <v>134</v>
      </c>
      <c r="B25" s="16">
        <v>21</v>
      </c>
      <c r="C25" s="17">
        <f>SUM(C22:C24)</f>
        <v>835494.32</v>
      </c>
      <c r="D25" s="17">
        <v>10303888.92</v>
      </c>
      <c r="H25" s="18"/>
      <c r="I25" s="18"/>
      <c r="IQ25" s="3"/>
      <c r="IR25" s="3"/>
      <c r="IS25" s="3"/>
      <c r="IT25" s="3"/>
      <c r="IU25" s="3"/>
    </row>
    <row r="26" s="1" customFormat="1" ht="17.1" customHeight="1" spans="1:255">
      <c r="A26" s="15" t="s">
        <v>145</v>
      </c>
      <c r="B26" s="16">
        <v>22</v>
      </c>
      <c r="C26" s="17">
        <f>C21-C25</f>
        <v>-835494.32</v>
      </c>
      <c r="D26" s="17">
        <f>D21-D25</f>
        <v>-10253116.78</v>
      </c>
      <c r="H26" s="18"/>
      <c r="I26" s="18"/>
      <c r="IQ26" s="3"/>
      <c r="IR26" s="3"/>
      <c r="IS26" s="3"/>
      <c r="IT26" s="3"/>
      <c r="IU26" s="3"/>
    </row>
    <row r="27" s="1" customFormat="1" ht="17.1" customHeight="1" spans="1:255">
      <c r="A27" s="15" t="s">
        <v>146</v>
      </c>
      <c r="B27" s="16">
        <v>23</v>
      </c>
      <c r="C27" s="17"/>
      <c r="D27" s="17"/>
      <c r="H27" s="18"/>
      <c r="I27" s="18"/>
      <c r="IQ27" s="3"/>
      <c r="IR27" s="3"/>
      <c r="IS27" s="3"/>
      <c r="IT27" s="3"/>
      <c r="IU27" s="3"/>
    </row>
    <row r="28" s="1" customFormat="1" ht="17.1" customHeight="1" spans="1:255">
      <c r="A28" s="15" t="s">
        <v>147</v>
      </c>
      <c r="B28" s="16">
        <v>24</v>
      </c>
      <c r="C28" s="17"/>
      <c r="D28" s="17"/>
      <c r="H28" s="18"/>
      <c r="I28" s="18"/>
      <c r="IQ28" s="3"/>
      <c r="IR28" s="3"/>
      <c r="IS28" s="3"/>
      <c r="IT28" s="3"/>
      <c r="IU28" s="3"/>
    </row>
    <row r="29" s="1" customFormat="1" ht="17.1" customHeight="1" spans="1:255">
      <c r="A29" s="15" t="s">
        <v>148</v>
      </c>
      <c r="B29" s="16">
        <v>25</v>
      </c>
      <c r="C29" s="17">
        <v>0</v>
      </c>
      <c r="D29" s="17">
        <v>58000000</v>
      </c>
      <c r="H29" s="18"/>
      <c r="I29" s="18"/>
      <c r="IQ29" s="3"/>
      <c r="IR29" s="3"/>
      <c r="IS29" s="3"/>
      <c r="IT29" s="3"/>
      <c r="IU29" s="3"/>
    </row>
    <row r="30" s="1" customFormat="1" ht="17.1" customHeight="1" spans="1:255">
      <c r="A30" s="15" t="s">
        <v>149</v>
      </c>
      <c r="B30" s="16">
        <v>26</v>
      </c>
      <c r="C30" s="17"/>
      <c r="D30" s="17">
        <v>21215.32</v>
      </c>
      <c r="H30" s="18"/>
      <c r="I30" s="18"/>
      <c r="IQ30" s="3"/>
      <c r="IR30" s="3"/>
      <c r="IS30" s="3"/>
      <c r="IT30" s="3"/>
      <c r="IU30" s="3"/>
    </row>
    <row r="31" s="1" customFormat="1" ht="17.1" customHeight="1" spans="1:255">
      <c r="A31" s="15" t="s">
        <v>141</v>
      </c>
      <c r="B31" s="16">
        <v>27</v>
      </c>
      <c r="C31" s="17">
        <f>SUM(C28:C30)</f>
        <v>0</v>
      </c>
      <c r="D31" s="17">
        <f>SUM(D28:D30)</f>
        <v>58021215.32</v>
      </c>
      <c r="H31" s="18"/>
      <c r="I31" s="18"/>
      <c r="IQ31" s="3"/>
      <c r="IR31" s="3"/>
      <c r="IS31" s="3"/>
      <c r="IT31" s="3"/>
      <c r="IU31" s="3"/>
    </row>
    <row r="32" s="1" customFormat="1" ht="17.1" customHeight="1" spans="1:255">
      <c r="A32" s="15" t="s">
        <v>150</v>
      </c>
      <c r="B32" s="16">
        <v>28</v>
      </c>
      <c r="C32" s="17">
        <v>4000000</v>
      </c>
      <c r="D32" s="17">
        <v>72250000</v>
      </c>
      <c r="H32" s="18"/>
      <c r="I32" s="18"/>
      <c r="IQ32" s="3"/>
      <c r="IR32" s="3"/>
      <c r="IS32" s="3"/>
      <c r="IT32" s="3"/>
      <c r="IU32" s="3"/>
    </row>
    <row r="33" s="1" customFormat="1" ht="17.25" customHeight="1" spans="1:255">
      <c r="A33" s="15" t="s">
        <v>151</v>
      </c>
      <c r="B33" s="16">
        <v>29</v>
      </c>
      <c r="C33" s="17">
        <v>56683.34</v>
      </c>
      <c r="D33" s="17">
        <v>2931532.13</v>
      </c>
      <c r="H33" s="18"/>
      <c r="I33" s="18"/>
      <c r="IQ33" s="3"/>
      <c r="IR33" s="3"/>
      <c r="IS33" s="3"/>
      <c r="IT33" s="3"/>
      <c r="IU33" s="3"/>
    </row>
    <row r="34" s="1" customFormat="1" ht="17.1" customHeight="1" spans="1:255">
      <c r="A34" s="15" t="s">
        <v>152</v>
      </c>
      <c r="B34" s="16">
        <v>30</v>
      </c>
      <c r="C34" s="17"/>
      <c r="D34" s="17">
        <f>C34</f>
        <v>0</v>
      </c>
      <c r="H34" s="18"/>
      <c r="I34" s="18"/>
      <c r="IQ34" s="3"/>
      <c r="IR34" s="3"/>
      <c r="IS34" s="3"/>
      <c r="IT34" s="3"/>
      <c r="IU34" s="3"/>
    </row>
    <row r="35" s="1" customFormat="1" ht="17.1" customHeight="1" spans="1:255">
      <c r="A35" s="15" t="s">
        <v>134</v>
      </c>
      <c r="B35" s="16">
        <v>31</v>
      </c>
      <c r="C35" s="17">
        <f>SUM(C32:C34)</f>
        <v>4056683.34</v>
      </c>
      <c r="D35" s="17">
        <f>SUM(D32:D34)</f>
        <v>75181532.13</v>
      </c>
      <c r="H35" s="18"/>
      <c r="I35" s="18"/>
      <c r="IQ35" s="3"/>
      <c r="IR35" s="3"/>
      <c r="IS35" s="3"/>
      <c r="IT35" s="3"/>
      <c r="IU35" s="3"/>
    </row>
    <row r="36" s="1" customFormat="1" ht="17.1" customHeight="1" spans="1:255">
      <c r="A36" s="15" t="s">
        <v>153</v>
      </c>
      <c r="B36" s="16">
        <v>32</v>
      </c>
      <c r="C36" s="17">
        <f>C31-C35</f>
        <v>-4056683.34</v>
      </c>
      <c r="D36" s="17">
        <f>D31-D35</f>
        <v>-17160316.81</v>
      </c>
      <c r="H36" s="18"/>
      <c r="I36" s="18"/>
      <c r="IQ36" s="3"/>
      <c r="IR36" s="3"/>
      <c r="IS36" s="3"/>
      <c r="IT36" s="3"/>
      <c r="IU36" s="3"/>
    </row>
    <row r="37" s="1" customFormat="1" ht="17.1" customHeight="1" spans="1:255">
      <c r="A37" s="15" t="s">
        <v>154</v>
      </c>
      <c r="B37" s="16">
        <v>33</v>
      </c>
      <c r="C37" s="17"/>
      <c r="D37" s="17"/>
      <c r="H37" s="18"/>
      <c r="I37" s="18"/>
      <c r="IQ37" s="3"/>
      <c r="IR37" s="3"/>
      <c r="IS37" s="3"/>
      <c r="IT37" s="3"/>
      <c r="IU37" s="3"/>
    </row>
    <row r="38" s="1" customFormat="1" ht="17.1" customHeight="1" spans="1:255">
      <c r="A38" s="15" t="s">
        <v>155</v>
      </c>
      <c r="B38" s="16">
        <v>34</v>
      </c>
      <c r="C38" s="17">
        <f>C15+C36+C26</f>
        <v>1449211.57</v>
      </c>
      <c r="D38" s="17">
        <f>D15+D36+D26</f>
        <v>-21303469.11722</v>
      </c>
      <c r="H38" s="18"/>
      <c r="I38" s="18"/>
      <c r="IQ38" s="3"/>
      <c r="IR38" s="3"/>
      <c r="IS38" s="3"/>
      <c r="IT38" s="3"/>
      <c r="IU38" s="3"/>
    </row>
    <row r="39" s="1" customFormat="1" ht="17.1" customHeight="1" spans="1:255">
      <c r="A39" s="15" t="s">
        <v>156</v>
      </c>
      <c r="B39" s="16">
        <v>35</v>
      </c>
      <c r="C39" s="17"/>
      <c r="D39" s="17"/>
      <c r="H39" s="18"/>
      <c r="I39" s="18"/>
      <c r="IQ39" s="3"/>
      <c r="IR39" s="3"/>
      <c r="IS39" s="3"/>
      <c r="IT39" s="3"/>
      <c r="IU39" s="3"/>
    </row>
    <row r="40" s="1" customFormat="1" ht="17.1" customHeight="1" spans="1:255">
      <c r="A40" s="15" t="s">
        <v>157</v>
      </c>
      <c r="B40" s="16">
        <v>36</v>
      </c>
      <c r="C40" s="19">
        <f>C41+C44</f>
        <v>9214075.97</v>
      </c>
      <c r="D40" s="19">
        <f>D44+D41</f>
        <v>9214075.97</v>
      </c>
      <c r="E40" s="1">
        <f>D40-C40</f>
        <v>0</v>
      </c>
      <c r="F40" s="1">
        <f>D40-资产负债表!D6</f>
        <v>0</v>
      </c>
      <c r="H40" s="18"/>
      <c r="I40" s="18"/>
      <c r="IQ40" s="3"/>
      <c r="IR40" s="3"/>
      <c r="IS40" s="3"/>
      <c r="IT40" s="3"/>
      <c r="IU40" s="3"/>
    </row>
    <row r="41" s="1" customFormat="1" ht="17.1" customHeight="1" spans="1:255">
      <c r="A41" s="15" t="s">
        <v>158</v>
      </c>
      <c r="B41" s="16">
        <v>37</v>
      </c>
      <c r="C41" s="17">
        <v>7764864.4</v>
      </c>
      <c r="D41" s="17">
        <v>30517545.09</v>
      </c>
      <c r="H41" s="18"/>
      <c r="I41" s="18"/>
      <c r="IQ41" s="3"/>
      <c r="IR41" s="3"/>
      <c r="IS41" s="3"/>
      <c r="IT41" s="3"/>
      <c r="IU41" s="3"/>
    </row>
    <row r="42" s="1" customFormat="1" ht="17.1" customHeight="1" spans="1:255">
      <c r="A42" s="15" t="s">
        <v>159</v>
      </c>
      <c r="B42" s="16">
        <v>38</v>
      </c>
      <c r="C42" s="17" t="s">
        <v>1</v>
      </c>
      <c r="D42" s="17" t="s">
        <v>1</v>
      </c>
      <c r="H42" s="18"/>
      <c r="I42" s="18"/>
      <c r="IQ42" s="3"/>
      <c r="IR42" s="3"/>
      <c r="IS42" s="3"/>
      <c r="IT42" s="3"/>
      <c r="IU42" s="3"/>
    </row>
    <row r="43" s="1" customFormat="1" ht="17.1" customHeight="1" spans="1:255">
      <c r="A43" s="15" t="s">
        <v>160</v>
      </c>
      <c r="B43" s="16">
        <v>39</v>
      </c>
      <c r="C43" s="17" t="s">
        <v>1</v>
      </c>
      <c r="D43" s="17" t="s">
        <v>1</v>
      </c>
      <c r="H43" s="18"/>
      <c r="I43" s="18"/>
      <c r="IQ43" s="3"/>
      <c r="IR43" s="3"/>
      <c r="IS43" s="3"/>
      <c r="IT43" s="3"/>
      <c r="IU43" s="3"/>
    </row>
    <row r="44" s="1" customFormat="1" ht="17.1" customHeight="1" spans="1:255">
      <c r="A44" s="15" t="s">
        <v>161</v>
      </c>
      <c r="B44" s="16">
        <v>40</v>
      </c>
      <c r="C44" s="17">
        <v>1449211.57</v>
      </c>
      <c r="D44" s="17">
        <v>-21303469.12</v>
      </c>
      <c r="H44" s="18"/>
      <c r="I44" s="18"/>
      <c r="IQ44" s="3"/>
      <c r="IR44" s="3"/>
      <c r="IS44" s="3"/>
      <c r="IT44" s="3"/>
      <c r="IU44" s="3"/>
    </row>
    <row r="45" s="1" customFormat="1" ht="18" customHeight="1" spans="1:255">
      <c r="A45" s="1" t="s">
        <v>162</v>
      </c>
      <c r="B45" s="4" t="s">
        <v>1</v>
      </c>
      <c r="C45" s="1" t="s">
        <v>163</v>
      </c>
      <c r="D45" s="1" t="s">
        <v>1</v>
      </c>
      <c r="IQ45" s="3"/>
      <c r="IR45" s="3"/>
      <c r="IS45" s="3"/>
      <c r="IT45" s="3"/>
      <c r="IU45" s="3"/>
    </row>
    <row r="46" s="3" customFormat="1" spans="1:250">
      <c r="A46" s="1"/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</row>
    <row r="47" s="3" customFormat="1" spans="1:250">
      <c r="A47" s="1"/>
      <c r="B47" s="4"/>
      <c r="C47" s="18">
        <f>C44-C38</f>
        <v>0</v>
      </c>
      <c r="D47" s="20">
        <f>D44-D38</f>
        <v>-0.0027799941599369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姜甜甜</cp:lastModifiedBy>
  <dcterms:created xsi:type="dcterms:W3CDTF">2023-09-11T07:10:00Z</dcterms:created>
  <dcterms:modified xsi:type="dcterms:W3CDTF">2024-01-30T06:25:37Z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2B11AAC4F9DB4315B34BE8E5FA670A41_11</vt:lpwstr>
  </property>
  <property fmtid="{D5CDD505-2E9C-101B-9397-08002B2CF9AE}" pid="3" name="KSOProductBuildVer">
    <vt:lpwstr>2052-12.1.0.16250</vt:lpwstr>
  </property>
</Properties>
</file>